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GR&amp;R VAR1" sheetId="1" r:id="rId1"/>
  </sheets>
  <externalReferences>
    <externalReference r:id="rId4"/>
    <externalReference r:id="rId5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<sst xmlns="http://schemas.openxmlformats.org/spreadsheetml/2006/main" count="134" uniqueCount="85">
  <si>
    <t>GAGE REPEATABILITY AND REPRODUCIBILITY DATA SHEET</t>
  </si>
  <si>
    <t>VARIABLE DATA RESULTS</t>
  </si>
  <si>
    <t>Part Number</t>
  </si>
  <si>
    <t>Gage Name</t>
  </si>
  <si>
    <t>Appraiser A</t>
  </si>
  <si>
    <t>Part Name</t>
  </si>
  <si>
    <t>Gage Number</t>
  </si>
  <si>
    <t>Appraiser B</t>
  </si>
  <si>
    <t>Characteristic/Specification</t>
  </si>
  <si>
    <t>Gage Type</t>
  </si>
  <si>
    <t>Appraiser C</t>
  </si>
  <si>
    <t>Characteristic Classification</t>
  </si>
  <si>
    <t>Trials</t>
  </si>
  <si>
    <t>Parts</t>
  </si>
  <si>
    <t>Appraisers</t>
  </si>
  <si>
    <t>Date Performed</t>
  </si>
  <si>
    <t>APPRAISER/</t>
  </si>
  <si>
    <t>PART</t>
  </si>
  <si>
    <t>AVERAGE</t>
  </si>
  <si>
    <t>Measurement Unit Analysis</t>
  </si>
  <si>
    <t>% Total Variation (TV)</t>
  </si>
  <si>
    <t>TRIAL #</t>
  </si>
  <si>
    <t xml:space="preserve">  Repeatability - Equipment Variation (EV)</t>
  </si>
  <si>
    <t>1.  A</t>
  </si>
  <si>
    <t>EV</t>
  </si>
  <si>
    <t>=</t>
  </si>
  <si>
    <t>K1</t>
  </si>
  <si>
    <t>% EV</t>
  </si>
  <si>
    <t>100 (EV/TV)</t>
  </si>
  <si>
    <t>AVE</t>
  </si>
  <si>
    <t xml:space="preserve">  Reproducibility - Appraiser Variation (AV)</t>
  </si>
  <si>
    <t>R</t>
  </si>
  <si>
    <t>AV</t>
  </si>
  <si>
    <t>% AV</t>
  </si>
  <si>
    <t>100 (AV/TV)</t>
  </si>
  <si>
    <t>6.  B</t>
  </si>
  <si>
    <t xml:space="preserve">   n = number of parts</t>
  </si>
  <si>
    <t xml:space="preserve">  Repeatability &amp; Reproducibility (R &amp; R)</t>
  </si>
  <si>
    <t xml:space="preserve">   r = number of trials</t>
  </si>
  <si>
    <t>R &amp; R</t>
  </si>
  <si>
    <t>11.  C</t>
  </si>
  <si>
    <t>% R&amp;R</t>
  </si>
  <si>
    <t>100 (R&amp;R/TV)</t>
  </si>
  <si>
    <t xml:space="preserve">  Part Variation (PV)</t>
  </si>
  <si>
    <t>PV</t>
  </si>
  <si>
    <t>% PV</t>
  </si>
  <si>
    <t>100 (PV/TV)</t>
  </si>
  <si>
    <t xml:space="preserve">16. PART </t>
  </si>
  <si>
    <t>X=</t>
  </si>
  <si>
    <t xml:space="preserve">     AVE ( Xp )</t>
  </si>
  <si>
    <t xml:space="preserve">  Total Variation (TV)</t>
  </si>
  <si>
    <t>R=</t>
  </si>
  <si>
    <t>TV</t>
  </si>
  <si>
    <t>(Max X - Min X) =</t>
  </si>
  <si>
    <t>All calculations are based upon predicting 5.15 sigma (99.0% of the area under the normal distribution curve).</t>
  </si>
  <si>
    <t>assumed to be greater than 15.</t>
  </si>
  <si>
    <t>beyond this limit.  Identify the cause and correct.  Repeat these readings using the same appraiser and unit as originally used or dis-</t>
  </si>
  <si>
    <t>AV - If a negative value is calculated under the square root sign, the appraiser variation (AV) defaults to zero (0).</t>
  </si>
  <si>
    <t>card values and re-average and recompute R and the limiting value from the remaining observations.</t>
  </si>
  <si>
    <t>Notes:</t>
  </si>
  <si>
    <r>
      <t>R  x  K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</si>
  <si>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</si>
  <si>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</t>
    </r>
  </si>
  <si>
    <r>
      <t>{(X</t>
    </r>
    <r>
      <rPr>
        <vertAlign val="subscript"/>
        <sz val="10"/>
        <rFont val="Arial"/>
        <family val="2"/>
      </rPr>
      <t>DIFF</t>
    </r>
    <r>
      <rPr>
        <sz val="10"/>
        <rFont val="Arial"/>
        <family val="0"/>
      </rPr>
      <t xml:space="preserve"> x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(EV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/nr)}</t>
    </r>
    <r>
      <rPr>
        <vertAlign val="superscript"/>
        <sz val="10"/>
        <rFont val="Arial"/>
        <family val="2"/>
      </rPr>
      <t>1/2</t>
    </r>
  </si>
  <si>
    <r>
      <t>K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</si>
  <si>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</si>
  <si>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=</t>
    </r>
  </si>
  <si>
    <r>
      <t>{(EV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AV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)}</t>
    </r>
    <r>
      <rPr>
        <vertAlign val="superscript"/>
        <sz val="10"/>
        <rFont val="Arial"/>
        <family val="2"/>
      </rPr>
      <t>1/2</t>
    </r>
  </si>
  <si>
    <r>
      <t>K</t>
    </r>
    <r>
      <rPr>
        <b/>
        <vertAlign val="sub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</si>
  <si>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</si>
  <si>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x K</t>
    </r>
    <r>
      <rPr>
        <vertAlign val="subscript"/>
        <sz val="10"/>
        <rFont val="Arial"/>
        <family val="2"/>
      </rPr>
      <t>3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</si>
  <si>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</si>
  <si>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=</t>
    </r>
  </si>
  <si>
    <r>
      <t>(R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+ 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+ 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 / (# OF APPRAISERS) =</t>
    </r>
  </si>
  <si>
    <r>
      <t>{(R&amp;R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PV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)}</t>
    </r>
    <r>
      <rPr>
        <vertAlign val="superscript"/>
        <sz val="10"/>
        <rFont val="Arial"/>
        <family val="2"/>
      </rPr>
      <t>1/2</t>
    </r>
  </si>
  <si>
    <r>
      <t>X</t>
    </r>
    <r>
      <rPr>
        <vertAlign val="subscript"/>
        <sz val="10"/>
        <rFont val="Arial"/>
        <family val="2"/>
      </rPr>
      <t>DIFF</t>
    </r>
    <r>
      <rPr>
        <sz val="10"/>
        <rFont val="Arial"/>
        <family val="0"/>
      </rPr>
      <t>=</t>
    </r>
  </si>
  <si>
    <r>
      <t>R x D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* =</t>
    </r>
  </si>
  <si>
    <r>
      <t>UCL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=</t>
    </r>
  </si>
  <si>
    <r>
      <t>R x 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* =</t>
    </r>
  </si>
  <si>
    <r>
      <t>LCL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=</t>
    </r>
  </si>
  <si>
    <r>
      <t>K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is 5.15/d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where 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dependent on the number of trials (m) and the number if parts times the number of operators (g) which is</t>
    </r>
  </si>
  <si>
    <r>
      <t>* D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 xml:space="preserve"> =3.27 for 2 trials and 2.58 for 3 trials;  D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= 0 for up to 7 trials.  UCL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represents the limit of individual R's.  Circle those that are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</si>
  <si>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5.15/d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where 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dependent on the number of operators (m) and (g) is 1, since there is only one range calculation.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</si>
  <si>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5.15/d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where 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dependent on the number of parts (m) and (g) is 1, since there is only one range calculation.</t>
    </r>
  </si>
  <si>
    <r>
      <t>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obtained from Table D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, "Quality Control and Industrial Statistics", A.J. Duncan.</t>
    </r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</si>
</sst>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0.000"/>
    <numFmt numFmtId="174" formatCode="0.0000"/>
    <numFmt numFmtId="175" formatCode="m/d/yy;@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  <numFmt numFmtId="197" formatCode="[$-409]h:mm:ss\ AM/PM"/>
    <numFmt numFmtId="198" formatCode="#,##0\ &quot;F&quot;;\-#,##0\ &quot;F&quot;"/>
    <numFmt numFmtId="199" formatCode="#,##0\ &quot;F&quot;;[Red]\-#,##0\ &quot;F&quot;"/>
    <numFmt numFmtId="200" formatCode="#,##0.00\ &quot;F&quot;;\-#,##0.00\ &quot;F&quot;"/>
    <numFmt numFmtId="201" formatCode="#,##0.00\ &quot;F&quot;;[Red]\-#,##0.00\ &quot;F&quot;"/>
    <numFmt numFmtId="202" formatCode="_-* #,##0\ &quot;F&quot;_-;\-* #,##0\ &quot;F&quot;_-;_-* &quot;-&quot;\ &quot;F&quot;_-;_-@_-"/>
    <numFmt numFmtId="203" formatCode="_-* #,##0\ _F_-;\-* #,##0\ _F_-;_-* &quot;-&quot;\ _F_-;_-@_-"/>
    <numFmt numFmtId="204" formatCode="_-* #,##0.00\ &quot;F&quot;_-;\-* #,##0.00\ &quot;F&quot;_-;_-* &quot;-&quot;??\ &quot;F&quot;_-;_-@_-"/>
    <numFmt numFmtId="205" formatCode="_-* #,##0.00\ _F_-;\-* #,##0.00\ _F_-;_-* &quot;-&quot;??\ _F_-;_-@_-"/>
    <numFmt numFmtId="206" formatCode="mmm\-yyyy"/>
    <numFmt numFmtId="207" formatCode="#.00"/>
    <numFmt numFmtId="208" formatCode="#,##0."/>
    <numFmt numFmtId="209" formatCode="\$#."/>
    <numFmt numFmtId="210" formatCode="General_)"/>
    <numFmt numFmtId="211" formatCode="mm/dd/yy"/>
    <numFmt numFmtId="212" formatCode="0\ \c\c\m"/>
    <numFmt numFmtId="213" formatCode="0.0\ \h\o\u\r"/>
    <numFmt numFmtId="214" formatCode="dd\-mmm\-yy"/>
    <numFmt numFmtId="215" formatCode="0.0%"/>
    <numFmt numFmtId="216" formatCode="mmmm\ d\,\ yyyy"/>
    <numFmt numFmtId="217" formatCode="&quot;Igen&quot;;&quot;Igen&quot;;&quot;Nem&quot;"/>
    <numFmt numFmtId="218" formatCode="&quot;Igaz&quot;;&quot;Igaz&quot;;&quot;Hamis&quot;"/>
    <numFmt numFmtId="219" formatCode="&quot;Be&quot;;&quot;Be&quot;;&quot;Ki&quot;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0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Geneva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6"/>
      <name val="Small Fonts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vertAlign val="subscript"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208" fontId="11" fillId="0" borderId="0">
      <alignment/>
      <protection locked="0"/>
    </xf>
    <xf numFmtId="209" fontId="11" fillId="0" borderId="0">
      <alignment/>
      <protection locked="0"/>
    </xf>
    <xf numFmtId="0" fontId="11" fillId="0" borderId="0">
      <alignment/>
      <protection locked="0"/>
    </xf>
    <xf numFmtId="0" fontId="12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07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5" fillId="6" borderId="0" applyNumberFormat="0" applyBorder="0" applyAlignment="0" applyProtection="0"/>
    <xf numFmtId="0" fontId="16" fillId="16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  <xf numFmtId="0" fontId="11" fillId="0" borderId="10">
      <alignment/>
      <protection locked="0"/>
    </xf>
  </cellStyleXfs>
  <cellXfs count="100">
    <xf numFmtId="0" fontId="0" fillId="0" borderId="0" xfId="0" applyAlignment="1">
      <alignment/>
    </xf>
    <xf numFmtId="0" fontId="2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0" fillId="0" borderId="16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7" fillId="0" borderId="17" xfId="0" applyFont="1" applyBorder="1" applyAlignment="1">
      <alignment horizontal="centerContinuous"/>
    </xf>
    <xf numFmtId="0" fontId="27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2" fontId="28" fillId="0" borderId="23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173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172" fontId="0" fillId="0" borderId="28" xfId="0" applyNumberFormat="1" applyBorder="1" applyAlignment="1">
      <alignment horizontal="left"/>
    </xf>
    <xf numFmtId="0" fontId="0" fillId="0" borderId="19" xfId="0" applyBorder="1" applyAlignment="1">
      <alignment horizontal="center"/>
    </xf>
    <xf numFmtId="2" fontId="28" fillId="0" borderId="20" xfId="0" applyNumberFormat="1" applyFont="1" applyBorder="1" applyAlignment="1" applyProtection="1">
      <alignment horizontal="center"/>
      <protection locked="0"/>
    </xf>
    <xf numFmtId="173" fontId="0" fillId="0" borderId="29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172" fontId="0" fillId="0" borderId="31" xfId="0" applyNumberFormat="1" applyBorder="1" applyAlignment="1" quotePrefix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15" xfId="0" applyNumberFormat="1" applyBorder="1" applyAlignment="1">
      <alignment horizontal="left"/>
    </xf>
    <xf numFmtId="0" fontId="0" fillId="0" borderId="32" xfId="0" applyBorder="1" applyAlignment="1">
      <alignment horizontal="center"/>
    </xf>
    <xf numFmtId="2" fontId="0" fillId="0" borderId="15" xfId="0" applyNumberFormat="1" applyBorder="1" applyAlignment="1">
      <alignment horizontal="left"/>
    </xf>
    <xf numFmtId="2" fontId="0" fillId="0" borderId="2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33" xfId="0" applyNumberFormat="1" applyBorder="1" applyAlignment="1" quotePrefix="1">
      <alignment horizontal="left"/>
    </xf>
    <xf numFmtId="0" fontId="0" fillId="0" borderId="34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28" fillId="0" borderId="23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quotePrefix="1">
      <alignment horizontal="center"/>
    </xf>
    <xf numFmtId="2" fontId="28" fillId="0" borderId="20" xfId="0" applyNumberFormat="1" applyFont="1" applyBorder="1" applyAlignment="1" applyProtection="1">
      <alignment horizontal="center"/>
      <protection locked="0"/>
    </xf>
    <xf numFmtId="173" fontId="0" fillId="0" borderId="0" xfId="0" applyNumberFormat="1" applyBorder="1" applyAlignment="1" quotePrefix="1">
      <alignment horizontal="left"/>
    </xf>
    <xf numFmtId="0" fontId="31" fillId="0" borderId="20" xfId="0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174" fontId="0" fillId="0" borderId="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7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72" fontId="0" fillId="0" borderId="37" xfId="0" applyNumberFormat="1" applyBorder="1" applyAlignment="1">
      <alignment horizontal="left"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/>
    </xf>
    <xf numFmtId="0" fontId="0" fillId="0" borderId="39" xfId="0" applyBorder="1" applyAlignment="1">
      <alignment horizontal="center"/>
    </xf>
    <xf numFmtId="173" fontId="0" fillId="0" borderId="40" xfId="0" applyNumberFormat="1" applyBorder="1" applyAlignment="1">
      <alignment horizontal="center"/>
    </xf>
    <xf numFmtId="172" fontId="0" fillId="0" borderId="33" xfId="0" applyNumberFormat="1" applyBorder="1" applyAlignment="1">
      <alignment horizontal="left"/>
    </xf>
    <xf numFmtId="0" fontId="0" fillId="0" borderId="34" xfId="0" applyBorder="1" applyAlignment="1">
      <alignment/>
    </xf>
    <xf numFmtId="2" fontId="0" fillId="0" borderId="34" xfId="0" applyNumberFormat="1" applyBorder="1" applyAlignment="1">
      <alignment horizontal="center"/>
    </xf>
    <xf numFmtId="173" fontId="0" fillId="0" borderId="41" xfId="0" applyNumberFormat="1" applyBorder="1" applyAlignment="1">
      <alignment horizontal="center"/>
    </xf>
    <xf numFmtId="172" fontId="0" fillId="0" borderId="21" xfId="0" applyNumberFormat="1" applyBorder="1" applyAlignment="1" quotePrefix="1">
      <alignment horizontal="left"/>
    </xf>
    <xf numFmtId="0" fontId="0" fillId="0" borderId="42" xfId="0" applyBorder="1" applyAlignment="1">
      <alignment horizontal="center"/>
    </xf>
    <xf numFmtId="172" fontId="0" fillId="0" borderId="28" xfId="0" applyNumberFormat="1" applyBorder="1" applyAlignment="1" quotePrefix="1">
      <alignment horizontal="left"/>
    </xf>
    <xf numFmtId="0" fontId="0" fillId="0" borderId="18" xfId="0" applyBorder="1" applyAlignment="1">
      <alignment/>
    </xf>
    <xf numFmtId="173" fontId="0" fillId="0" borderId="4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5" xfId="0" applyBorder="1" applyAlignment="1">
      <alignment/>
    </xf>
    <xf numFmtId="0" fontId="33" fillId="0" borderId="15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8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44" xfId="0" applyBorder="1" applyAlignment="1">
      <alignment/>
    </xf>
    <xf numFmtId="0" fontId="0" fillId="0" borderId="44" xfId="0" applyBorder="1" applyAlignment="1">
      <alignment/>
    </xf>
    <xf numFmtId="0" fontId="0" fillId="0" borderId="36" xfId="0" applyBorder="1" applyAlignment="1">
      <alignment horizontal="left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0" xfId="39"/>
    <cellStyle name="Currency0" xfId="40"/>
    <cellStyle name="Date" xfId="41"/>
    <cellStyle name="Ellenőrzőcella" xfId="42"/>
    <cellStyle name="Comma" xfId="43"/>
    <cellStyle name="Comma [0]" xfId="44"/>
    <cellStyle name="Figyelmeztetés" xfId="45"/>
    <cellStyle name="Fixed" xfId="46"/>
    <cellStyle name="Heading 1" xfId="47"/>
    <cellStyle name="Heading 2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Followed Hyperlink" xfId="61"/>
    <cellStyle name="Normal_4. mat specs 1099-200-300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17</xdr:row>
      <xdr:rowOff>57150</xdr:rowOff>
    </xdr:from>
    <xdr:to>
      <xdr:col>12</xdr:col>
      <xdr:colOff>180975</xdr:colOff>
      <xdr:row>17</xdr:row>
      <xdr:rowOff>57150</xdr:rowOff>
    </xdr:to>
    <xdr:sp>
      <xdr:nvSpPr>
        <xdr:cNvPr id="1" name="Line 1"/>
        <xdr:cNvSpPr>
          <a:spLocks/>
        </xdr:cNvSpPr>
      </xdr:nvSpPr>
      <xdr:spPr>
        <a:xfrm>
          <a:off x="5114925" y="3238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18</xdr:row>
      <xdr:rowOff>38100</xdr:rowOff>
    </xdr:from>
    <xdr:to>
      <xdr:col>12</xdr:col>
      <xdr:colOff>171450</xdr:colOff>
      <xdr:row>18</xdr:row>
      <xdr:rowOff>38100</xdr:rowOff>
    </xdr:to>
    <xdr:sp>
      <xdr:nvSpPr>
        <xdr:cNvPr id="2" name="Line 2"/>
        <xdr:cNvSpPr>
          <a:spLocks/>
        </xdr:cNvSpPr>
      </xdr:nvSpPr>
      <xdr:spPr>
        <a:xfrm>
          <a:off x="5105400" y="3467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22</xdr:row>
      <xdr:rowOff>57150</xdr:rowOff>
    </xdr:from>
    <xdr:to>
      <xdr:col>12</xdr:col>
      <xdr:colOff>171450</xdr:colOff>
      <xdr:row>22</xdr:row>
      <xdr:rowOff>57150</xdr:rowOff>
    </xdr:to>
    <xdr:sp>
      <xdr:nvSpPr>
        <xdr:cNvPr id="3" name="Line 3"/>
        <xdr:cNvSpPr>
          <a:spLocks/>
        </xdr:cNvSpPr>
      </xdr:nvSpPr>
      <xdr:spPr>
        <a:xfrm>
          <a:off x="5105400" y="44767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23</xdr:row>
      <xdr:rowOff>47625</xdr:rowOff>
    </xdr:from>
    <xdr:to>
      <xdr:col>12</xdr:col>
      <xdr:colOff>180975</xdr:colOff>
      <xdr:row>23</xdr:row>
      <xdr:rowOff>47625</xdr:rowOff>
    </xdr:to>
    <xdr:sp>
      <xdr:nvSpPr>
        <xdr:cNvPr id="4" name="Line 4"/>
        <xdr:cNvSpPr>
          <a:spLocks/>
        </xdr:cNvSpPr>
      </xdr:nvSpPr>
      <xdr:spPr>
        <a:xfrm>
          <a:off x="511492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27</xdr:row>
      <xdr:rowOff>66675</xdr:rowOff>
    </xdr:from>
    <xdr:to>
      <xdr:col>12</xdr:col>
      <xdr:colOff>171450</xdr:colOff>
      <xdr:row>27</xdr:row>
      <xdr:rowOff>66675</xdr:rowOff>
    </xdr:to>
    <xdr:sp>
      <xdr:nvSpPr>
        <xdr:cNvPr id="5" name="Line 5"/>
        <xdr:cNvSpPr>
          <a:spLocks/>
        </xdr:cNvSpPr>
      </xdr:nvSpPr>
      <xdr:spPr>
        <a:xfrm>
          <a:off x="5105400" y="5724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28</xdr:row>
      <xdr:rowOff>57150</xdr:rowOff>
    </xdr:from>
    <xdr:to>
      <xdr:col>12</xdr:col>
      <xdr:colOff>171450</xdr:colOff>
      <xdr:row>28</xdr:row>
      <xdr:rowOff>57150</xdr:rowOff>
    </xdr:to>
    <xdr:sp>
      <xdr:nvSpPr>
        <xdr:cNvPr id="6" name="Line 6"/>
        <xdr:cNvSpPr>
          <a:spLocks/>
        </xdr:cNvSpPr>
      </xdr:nvSpPr>
      <xdr:spPr>
        <a:xfrm>
          <a:off x="5105400" y="59626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66675</xdr:rowOff>
    </xdr:from>
    <xdr:to>
      <xdr:col>1</xdr:col>
      <xdr:colOff>161925</xdr:colOff>
      <xdr:row>30</xdr:row>
      <xdr:rowOff>66675</xdr:rowOff>
    </xdr:to>
    <xdr:sp>
      <xdr:nvSpPr>
        <xdr:cNvPr id="7" name="Line 7"/>
        <xdr:cNvSpPr>
          <a:spLocks/>
        </xdr:cNvSpPr>
      </xdr:nvSpPr>
      <xdr:spPr>
        <a:xfrm>
          <a:off x="590550" y="6467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29</xdr:row>
      <xdr:rowOff>76200</xdr:rowOff>
    </xdr:from>
    <xdr:to>
      <xdr:col>12</xdr:col>
      <xdr:colOff>190500</xdr:colOff>
      <xdr:row>29</xdr:row>
      <xdr:rowOff>76200</xdr:rowOff>
    </xdr:to>
    <xdr:sp>
      <xdr:nvSpPr>
        <xdr:cNvPr id="8" name="Line 8"/>
        <xdr:cNvSpPr>
          <a:spLocks/>
        </xdr:cNvSpPr>
      </xdr:nvSpPr>
      <xdr:spPr>
        <a:xfrm>
          <a:off x="5124450" y="6229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29</xdr:row>
      <xdr:rowOff>47625</xdr:rowOff>
    </xdr:from>
    <xdr:to>
      <xdr:col>12</xdr:col>
      <xdr:colOff>190500</xdr:colOff>
      <xdr:row>29</xdr:row>
      <xdr:rowOff>47625</xdr:rowOff>
    </xdr:to>
    <xdr:sp>
      <xdr:nvSpPr>
        <xdr:cNvPr id="9" name="Line 9"/>
        <xdr:cNvSpPr>
          <a:spLocks/>
        </xdr:cNvSpPr>
      </xdr:nvSpPr>
      <xdr:spPr>
        <a:xfrm>
          <a:off x="5124450" y="62007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31</xdr:row>
      <xdr:rowOff>38100</xdr:rowOff>
    </xdr:from>
    <xdr:to>
      <xdr:col>12</xdr:col>
      <xdr:colOff>190500</xdr:colOff>
      <xdr:row>31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5124450" y="6686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31</xdr:row>
      <xdr:rowOff>66675</xdr:rowOff>
    </xdr:from>
    <xdr:to>
      <xdr:col>12</xdr:col>
      <xdr:colOff>190500</xdr:colOff>
      <xdr:row>31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124450" y="67151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66675</xdr:rowOff>
    </xdr:from>
    <xdr:to>
      <xdr:col>1</xdr:col>
      <xdr:colOff>152400</xdr:colOff>
      <xdr:row>31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71500" y="67151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66675</xdr:rowOff>
    </xdr:from>
    <xdr:to>
      <xdr:col>2</xdr:col>
      <xdr:colOff>114300</xdr:colOff>
      <xdr:row>31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857250" y="67151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31</xdr:row>
      <xdr:rowOff>66675</xdr:rowOff>
    </xdr:from>
    <xdr:to>
      <xdr:col>2</xdr:col>
      <xdr:colOff>390525</xdr:colOff>
      <xdr:row>31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1133475" y="67151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66675</xdr:rowOff>
    </xdr:from>
    <xdr:to>
      <xdr:col>12</xdr:col>
      <xdr:colOff>104775</xdr:colOff>
      <xdr:row>32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5038725" y="69627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66675</xdr:rowOff>
    </xdr:from>
    <xdr:to>
      <xdr:col>2</xdr:col>
      <xdr:colOff>95250</xdr:colOff>
      <xdr:row>32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38200" y="69627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66675</xdr:rowOff>
    </xdr:from>
    <xdr:to>
      <xdr:col>3</xdr:col>
      <xdr:colOff>95250</xdr:colOff>
      <xdr:row>32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1257300" y="69627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47625</xdr:rowOff>
    </xdr:from>
    <xdr:to>
      <xdr:col>1</xdr:col>
      <xdr:colOff>114300</xdr:colOff>
      <xdr:row>33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533400" y="7191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76200</xdr:rowOff>
    </xdr:from>
    <xdr:to>
      <xdr:col>1</xdr:col>
      <xdr:colOff>114300</xdr:colOff>
      <xdr:row>33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533400" y="72199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47625</xdr:rowOff>
    </xdr:from>
    <xdr:to>
      <xdr:col>1</xdr:col>
      <xdr:colOff>114300</xdr:colOff>
      <xdr:row>34</xdr:row>
      <xdr:rowOff>47625</xdr:rowOff>
    </xdr:to>
    <xdr:sp>
      <xdr:nvSpPr>
        <xdr:cNvPr id="20" name="Line 20"/>
        <xdr:cNvSpPr>
          <a:spLocks/>
        </xdr:cNvSpPr>
      </xdr:nvSpPr>
      <xdr:spPr>
        <a:xfrm>
          <a:off x="533400" y="7439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76200</xdr:rowOff>
    </xdr:from>
    <xdr:to>
      <xdr:col>1</xdr:col>
      <xdr:colOff>114300</xdr:colOff>
      <xdr:row>34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533400" y="74676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47625</xdr:rowOff>
    </xdr:from>
    <xdr:to>
      <xdr:col>1</xdr:col>
      <xdr:colOff>114300</xdr:colOff>
      <xdr:row>34</xdr:row>
      <xdr:rowOff>47625</xdr:rowOff>
    </xdr:to>
    <xdr:sp>
      <xdr:nvSpPr>
        <xdr:cNvPr id="22" name="Line 22"/>
        <xdr:cNvSpPr>
          <a:spLocks/>
        </xdr:cNvSpPr>
      </xdr:nvSpPr>
      <xdr:spPr>
        <a:xfrm>
          <a:off x="533400" y="7439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76200</xdr:rowOff>
    </xdr:from>
    <xdr:to>
      <xdr:col>1</xdr:col>
      <xdr:colOff>114300</xdr:colOff>
      <xdr:row>34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533400" y="74676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38100</xdr:rowOff>
    </xdr:from>
    <xdr:to>
      <xdr:col>16</xdr:col>
      <xdr:colOff>114300</xdr:colOff>
      <xdr:row>14</xdr:row>
      <xdr:rowOff>38100</xdr:rowOff>
    </xdr:to>
    <xdr:sp>
      <xdr:nvSpPr>
        <xdr:cNvPr id="24" name="Line 24"/>
        <xdr:cNvSpPr>
          <a:spLocks/>
        </xdr:cNvSpPr>
      </xdr:nvSpPr>
      <xdr:spPr>
        <a:xfrm flipV="1">
          <a:off x="7038975" y="247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9525</xdr:rowOff>
    </xdr:from>
    <xdr:to>
      <xdr:col>16</xdr:col>
      <xdr:colOff>123825</xdr:colOff>
      <xdr:row>14</xdr:row>
      <xdr:rowOff>9525</xdr:rowOff>
    </xdr:to>
    <xdr:sp>
      <xdr:nvSpPr>
        <xdr:cNvPr id="25" name="Line 25"/>
        <xdr:cNvSpPr>
          <a:spLocks/>
        </xdr:cNvSpPr>
      </xdr:nvSpPr>
      <xdr:spPr>
        <a:xfrm flipV="1">
          <a:off x="7038975" y="2447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QUALITY\APQP\APQP_KB_Z003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JAN\QC%20matters\Blue%20book\99091%20Valeo%20Griff%20284232\99091%20Valeo%20Griff%20284232%20PSO%20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OM MATRIX KB"/>
      <sheetName val="PSW 4th edition"/>
      <sheetName val="TEAMFC"/>
      <sheetName val="RISK"/>
      <sheetName val="RESOURCE PLAN"/>
      <sheetName val="MANAGEMENT SUPP"/>
      <sheetName val="SC_CC LIST"/>
      <sheetName val="SIGN-OFF"/>
      <sheetName val="PSO"/>
      <sheetName val="HISTORY"/>
      <sheetName val="FLOW2"/>
      <sheetName val="PFMEA"/>
      <sheetName val="CPLAN"/>
      <sheetName val="DIMENSIONAL 4th edition"/>
      <sheetName val="MATERIAL 4th edition"/>
      <sheetName val="PERFORMANCE 4th edition"/>
      <sheetName val="APPEARANCE 4th edition"/>
      <sheetName val="GR&amp;R ATT(S)"/>
      <sheetName val="GR&amp;R VAR1"/>
      <sheetName val="SCRATCH"/>
      <sheetName val="FORDEA"/>
      <sheetName val="LISTS"/>
      <sheetName val="Module1"/>
    </sheetNames>
    <sheetDataSet>
      <sheetData sheetId="20">
        <row r="8">
          <cell r="C8">
            <v>3.05</v>
          </cell>
        </row>
        <row r="9">
          <cell r="C9">
            <v>2.7</v>
          </cell>
        </row>
        <row r="10">
          <cell r="C10">
            <v>1.62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Flow Chart-H"/>
      <sheetName val="PFlow Chart-E"/>
      <sheetName val="FP magyar"/>
      <sheetName val="c plan print"/>
      <sheetName val="Control plan"/>
      <sheetName val="Checking aid"/>
      <sheetName val="Operator instr."/>
      <sheetName val="PFMEA (print)"/>
      <sheetName val="PFMEA"/>
      <sheetName val="tech lap print"/>
      <sheetName val="Master Setup Sheet"/>
      <sheetName val="Packaging auth-1"/>
      <sheetName val="Packaging auth-2"/>
      <sheetName val="mat specs"/>
      <sheetName val="mat specs (print)"/>
      <sheetName val="op instr"/>
      <sheetName val="ber lista"/>
      <sheetName val="back"/>
      <sheetName val="CHARMATRIX"/>
      <sheetName val="CPLANSPEC"/>
      <sheetName val="Printing"/>
      <sheetName val="APPEARANCE"/>
      <sheetName val="change"/>
      <sheetName val="tests"/>
      <sheetName val="pack"/>
      <sheetName val="lessons Magyar"/>
      <sheetName val="Lessonlearned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5">
    <pageSetUpPr fitToPage="1"/>
  </sheetPr>
  <dimension ref="A1:Z41"/>
  <sheetViews>
    <sheetView tabSelected="1" zoomScale="85" zoomScaleNormal="85" workbookViewId="0" topLeftCell="A1">
      <selection activeCell="L44" sqref="L44"/>
    </sheetView>
  </sheetViews>
  <sheetFormatPr defaultColWidth="9.140625" defaultRowHeight="12.75"/>
  <cols>
    <col min="1" max="1" width="7.57421875" style="0" customWidth="1"/>
    <col min="2" max="2" width="4.8515625" style="0" customWidth="1"/>
    <col min="3" max="12" width="6.28125" style="0" customWidth="1"/>
    <col min="13" max="13" width="5.28125" style="0" customWidth="1"/>
    <col min="15" max="21" width="7.7109375" style="0" customWidth="1"/>
    <col min="22" max="22" width="9.28125" style="0" customWidth="1"/>
    <col min="23" max="23" width="8.28125" style="0" customWidth="1"/>
    <col min="24" max="25" width="9.28125" style="0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</row>
    <row r="4" spans="1:26" s="7" customFormat="1" ht="11.25">
      <c r="A4" s="3" t="s">
        <v>2</v>
      </c>
      <c r="B4" s="4"/>
      <c r="C4" s="4"/>
      <c r="D4" s="4"/>
      <c r="E4" s="5"/>
      <c r="F4" s="3" t="s">
        <v>3</v>
      </c>
      <c r="G4" s="4"/>
      <c r="H4" s="4"/>
      <c r="I4" s="5"/>
      <c r="J4" s="3" t="s">
        <v>4</v>
      </c>
      <c r="K4" s="4"/>
      <c r="L4" s="4"/>
      <c r="M4" s="4"/>
      <c r="N4" s="5"/>
      <c r="O4" s="3" t="s">
        <v>2</v>
      </c>
      <c r="P4" s="4"/>
      <c r="Q4" s="5"/>
      <c r="R4" s="3" t="s">
        <v>3</v>
      </c>
      <c r="S4" s="4"/>
      <c r="T4" s="4"/>
      <c r="U4" s="5"/>
      <c r="V4" s="3" t="s">
        <v>4</v>
      </c>
      <c r="W4" s="4"/>
      <c r="X4" s="4"/>
      <c r="Y4" s="5"/>
      <c r="Z4" s="6"/>
    </row>
    <row r="5" spans="1:26" ht="12.75">
      <c r="A5" s="8"/>
      <c r="B5" s="9"/>
      <c r="C5" s="9"/>
      <c r="D5" s="9"/>
      <c r="E5" s="10"/>
      <c r="F5" s="11"/>
      <c r="G5" s="9"/>
      <c r="H5" s="9"/>
      <c r="I5" s="10"/>
      <c r="J5" s="11"/>
      <c r="K5" s="9"/>
      <c r="L5" s="9"/>
      <c r="M5" s="9"/>
      <c r="N5" s="10"/>
      <c r="O5" s="8"/>
      <c r="P5" s="9"/>
      <c r="Q5" s="10"/>
      <c r="R5" s="8">
        <f>IF(F5&lt;&gt;"",F5,"")</f>
      </c>
      <c r="S5" s="9"/>
      <c r="T5" s="9"/>
      <c r="U5" s="10"/>
      <c r="V5" s="8">
        <f>IF(J5&lt;&gt;"",J5,"")</f>
      </c>
      <c r="W5" s="9"/>
      <c r="X5" s="9"/>
      <c r="Y5" s="10"/>
      <c r="Z5" s="12"/>
    </row>
    <row r="6" spans="1:26" s="7" customFormat="1" ht="11.25">
      <c r="A6" s="3" t="s">
        <v>5</v>
      </c>
      <c r="B6" s="4"/>
      <c r="C6" s="4"/>
      <c r="D6" s="4"/>
      <c r="E6" s="5"/>
      <c r="F6" s="3" t="s">
        <v>6</v>
      </c>
      <c r="G6" s="4"/>
      <c r="H6" s="4"/>
      <c r="I6" s="5"/>
      <c r="J6" s="3" t="s">
        <v>7</v>
      </c>
      <c r="K6" s="4"/>
      <c r="L6" s="4"/>
      <c r="M6" s="4"/>
      <c r="N6" s="5"/>
      <c r="O6" s="3" t="s">
        <v>5</v>
      </c>
      <c r="P6" s="4"/>
      <c r="Q6" s="5"/>
      <c r="R6" s="3" t="s">
        <v>6</v>
      </c>
      <c r="S6" s="4"/>
      <c r="T6" s="4"/>
      <c r="U6" s="5"/>
      <c r="V6" s="3" t="s">
        <v>7</v>
      </c>
      <c r="W6" s="4"/>
      <c r="X6" s="4"/>
      <c r="Y6" s="5"/>
      <c r="Z6" s="6"/>
    </row>
    <row r="7" spans="1:26" ht="12.75">
      <c r="A7" s="8"/>
      <c r="B7" s="9"/>
      <c r="C7" s="9"/>
      <c r="D7" s="9"/>
      <c r="E7" s="10"/>
      <c r="F7" s="11"/>
      <c r="G7" s="9"/>
      <c r="H7" s="9"/>
      <c r="I7" s="10"/>
      <c r="J7" s="11"/>
      <c r="K7" s="9"/>
      <c r="L7" s="9"/>
      <c r="M7" s="9"/>
      <c r="N7" s="10"/>
      <c r="O7" s="8"/>
      <c r="P7" s="9"/>
      <c r="Q7" s="10"/>
      <c r="R7" s="8">
        <f>IF(F7&lt;&gt;"",F7,"")</f>
      </c>
      <c r="S7" s="9"/>
      <c r="T7" s="9"/>
      <c r="U7" s="10"/>
      <c r="V7" s="8">
        <f>IF(J7&lt;&gt;"",J7,"")</f>
      </c>
      <c r="W7" s="9"/>
      <c r="X7" s="9"/>
      <c r="Y7" s="10"/>
      <c r="Z7" s="12"/>
    </row>
    <row r="8" spans="1:26" s="7" customFormat="1" ht="12.75">
      <c r="A8" s="3" t="s">
        <v>8</v>
      </c>
      <c r="B8" s="4"/>
      <c r="C8" s="4"/>
      <c r="D8" s="4"/>
      <c r="E8" s="5"/>
      <c r="F8" s="3" t="s">
        <v>9</v>
      </c>
      <c r="G8" s="4"/>
      <c r="H8" s="4"/>
      <c r="I8" s="5"/>
      <c r="J8" s="3" t="s">
        <v>10</v>
      </c>
      <c r="K8" s="4"/>
      <c r="L8" s="4"/>
      <c r="M8" s="4"/>
      <c r="N8" s="5"/>
      <c r="O8" s="3" t="s">
        <v>8</v>
      </c>
      <c r="P8" s="13"/>
      <c r="Q8" s="14"/>
      <c r="R8" s="3" t="s">
        <v>9</v>
      </c>
      <c r="S8" s="4"/>
      <c r="T8" s="4"/>
      <c r="U8" s="5"/>
      <c r="V8" s="3" t="s">
        <v>10</v>
      </c>
      <c r="W8" s="4"/>
      <c r="X8" s="4"/>
      <c r="Y8" s="5"/>
      <c r="Z8" s="6"/>
    </row>
    <row r="9" spans="1:26" ht="12.75">
      <c r="A9" s="11"/>
      <c r="B9" s="9"/>
      <c r="C9" s="9"/>
      <c r="D9" s="9"/>
      <c r="E9" s="10"/>
      <c r="F9" s="11"/>
      <c r="G9" s="9"/>
      <c r="H9" s="9"/>
      <c r="I9" s="10"/>
      <c r="J9" s="11"/>
      <c r="K9" s="9"/>
      <c r="L9" s="9"/>
      <c r="M9" s="9"/>
      <c r="N9" s="10"/>
      <c r="O9" s="8">
        <f>IF(C9&lt;&gt;"",C9,"")</f>
      </c>
      <c r="P9" s="9"/>
      <c r="Q9" s="10"/>
      <c r="R9" s="8">
        <f>IF(F9&lt;&gt;"",F9,"")</f>
      </c>
      <c r="S9" s="9"/>
      <c r="T9" s="9"/>
      <c r="U9" s="10"/>
      <c r="V9" s="8">
        <f>IF(J9&lt;&gt;"",J9,"")</f>
      </c>
      <c r="W9" s="9"/>
      <c r="X9" s="9"/>
      <c r="Y9" s="10"/>
      <c r="Z9" s="12"/>
    </row>
    <row r="10" spans="1:26" ht="12.75">
      <c r="A10" s="3" t="s">
        <v>11</v>
      </c>
      <c r="B10" s="4"/>
      <c r="C10" s="4"/>
      <c r="D10" s="4"/>
      <c r="E10" s="5"/>
      <c r="F10" s="3" t="s">
        <v>12</v>
      </c>
      <c r="G10" s="5"/>
      <c r="H10" s="3" t="s">
        <v>13</v>
      </c>
      <c r="I10" s="5"/>
      <c r="J10" s="3" t="s">
        <v>14</v>
      </c>
      <c r="K10" s="5"/>
      <c r="L10" s="3" t="s">
        <v>15</v>
      </c>
      <c r="M10" s="4"/>
      <c r="N10" s="5"/>
      <c r="O10" s="3" t="s">
        <v>11</v>
      </c>
      <c r="P10" s="13"/>
      <c r="Q10" s="14"/>
      <c r="R10" s="3" t="s">
        <v>12</v>
      </c>
      <c r="S10" s="5"/>
      <c r="T10" s="3" t="s">
        <v>13</v>
      </c>
      <c r="U10" s="5"/>
      <c r="V10" s="3" t="s">
        <v>14</v>
      </c>
      <c r="W10" s="5"/>
      <c r="X10" s="3" t="s">
        <v>15</v>
      </c>
      <c r="Y10" s="5"/>
      <c r="Z10" s="6"/>
    </row>
    <row r="11" spans="1:26" ht="12.75">
      <c r="A11" s="11"/>
      <c r="B11" s="9"/>
      <c r="C11" s="9"/>
      <c r="D11" s="9"/>
      <c r="E11" s="10"/>
      <c r="F11" s="15"/>
      <c r="G11" s="16"/>
      <c r="H11" s="15"/>
      <c r="I11" s="16"/>
      <c r="J11" s="15"/>
      <c r="K11" s="17"/>
      <c r="L11" s="11"/>
      <c r="M11" s="9"/>
      <c r="N11" s="10"/>
      <c r="O11" s="8">
        <f>IF(C11&lt;&gt;"",C11,"")</f>
      </c>
      <c r="P11" s="9"/>
      <c r="Q11" s="10"/>
      <c r="R11" s="18"/>
      <c r="S11" s="17"/>
      <c r="T11" s="18"/>
      <c r="U11" s="17"/>
      <c r="V11" s="18"/>
      <c r="W11" s="17"/>
      <c r="X11" s="8">
        <f>IF(L11&lt;&gt;"",L11,"")</f>
      </c>
      <c r="Y11" s="10"/>
      <c r="Z11" s="12"/>
    </row>
    <row r="12" spans="1:26" ht="12.75">
      <c r="A12" s="12"/>
      <c r="B12" s="12"/>
      <c r="C12" s="12"/>
      <c r="D12" s="12"/>
      <c r="E12" s="12"/>
      <c r="F12" s="12"/>
      <c r="G12" s="19"/>
      <c r="H12" s="12"/>
      <c r="I12" s="19"/>
      <c r="J12" s="12"/>
      <c r="K12" s="19"/>
      <c r="L12" s="12"/>
      <c r="M12" s="12"/>
      <c r="N12" s="12"/>
      <c r="O12" s="12"/>
      <c r="P12" s="12"/>
      <c r="Q12" s="12"/>
      <c r="R12" s="12"/>
      <c r="S12" s="19"/>
      <c r="T12" s="12"/>
      <c r="U12" s="19"/>
      <c r="V12" s="12"/>
      <c r="W12" s="19"/>
      <c r="X12" s="12"/>
      <c r="Y12" s="12"/>
      <c r="Z12" s="12"/>
    </row>
    <row r="13" spans="1:25" ht="15.75">
      <c r="A13" s="20" t="s">
        <v>16</v>
      </c>
      <c r="B13" s="14"/>
      <c r="C13" s="21" t="s">
        <v>17</v>
      </c>
      <c r="D13" s="22"/>
      <c r="E13" s="22"/>
      <c r="F13" s="22"/>
      <c r="G13" s="22"/>
      <c r="H13" s="22"/>
      <c r="I13" s="22"/>
      <c r="J13" s="22"/>
      <c r="K13" s="22"/>
      <c r="L13" s="23"/>
      <c r="M13" s="24" t="s">
        <v>18</v>
      </c>
      <c r="N13" s="25"/>
      <c r="O13" s="26"/>
      <c r="P13" s="27"/>
      <c r="Q13" s="27"/>
      <c r="R13" s="28" t="s">
        <v>19</v>
      </c>
      <c r="S13" s="27"/>
      <c r="T13" s="27"/>
      <c r="U13" s="29"/>
      <c r="V13" s="30" t="s">
        <v>20</v>
      </c>
      <c r="W13" s="31"/>
      <c r="X13" s="32"/>
      <c r="Y13" s="33"/>
    </row>
    <row r="14" spans="1:25" ht="15.75" customHeight="1" thickBot="1">
      <c r="A14" s="34" t="s">
        <v>21</v>
      </c>
      <c r="B14" s="10"/>
      <c r="C14" s="35">
        <v>1</v>
      </c>
      <c r="D14" s="35">
        <v>2</v>
      </c>
      <c r="E14" s="35">
        <v>3</v>
      </c>
      <c r="F14" s="35">
        <v>4</v>
      </c>
      <c r="G14" s="35">
        <v>5</v>
      </c>
      <c r="H14" s="35">
        <v>6</v>
      </c>
      <c r="I14" s="35">
        <v>7</v>
      </c>
      <c r="J14" s="35">
        <v>8</v>
      </c>
      <c r="K14" s="35">
        <v>9</v>
      </c>
      <c r="L14" s="35">
        <v>10</v>
      </c>
      <c r="M14" s="8"/>
      <c r="N14" s="10"/>
      <c r="O14" s="20" t="s">
        <v>22</v>
      </c>
      <c r="P14" s="13"/>
      <c r="Q14" s="13"/>
      <c r="R14" s="13"/>
      <c r="S14" s="13"/>
      <c r="T14" s="13"/>
      <c r="U14" s="14"/>
      <c r="V14" s="36"/>
      <c r="W14" s="13"/>
      <c r="X14" s="13"/>
      <c r="Y14" s="14"/>
    </row>
    <row r="15" spans="1:25" ht="19.5" customHeight="1">
      <c r="A15" s="37" t="s">
        <v>23</v>
      </c>
      <c r="B15" s="38">
        <v>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1">
        <f aca="true" t="shared" si="0" ref="N15:N29">IF(C15&lt;&gt;"",AVERAGE(C15:L15),"")</f>
      </c>
      <c r="O15" s="42" t="s">
        <v>24</v>
      </c>
      <c r="P15" s="19" t="s">
        <v>25</v>
      </c>
      <c r="Q15" t="s">
        <v>60</v>
      </c>
      <c r="T15" s="35" t="s">
        <v>12</v>
      </c>
      <c r="U15" s="43" t="s">
        <v>26</v>
      </c>
      <c r="V15" s="42" t="s">
        <v>27</v>
      </c>
      <c r="W15" s="44" t="s">
        <v>25</v>
      </c>
      <c r="X15" t="s">
        <v>28</v>
      </c>
      <c r="Y15" s="45"/>
    </row>
    <row r="16" spans="1:25" ht="19.5" customHeight="1">
      <c r="A16" s="46">
        <v>2</v>
      </c>
      <c r="B16" s="47">
        <v>2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9"/>
      <c r="N16" s="49">
        <f t="shared" si="0"/>
      </c>
      <c r="O16" s="50"/>
      <c r="P16" s="19" t="s">
        <v>25</v>
      </c>
      <c r="Q16" s="51">
        <f>IF(C15&lt;&gt;"",CONCATENATE(TEXT($N$32,"0.000")," x ",'[1]SCRATCH'!$C$8),"")</f>
      </c>
      <c r="R16" s="51"/>
      <c r="T16" s="52">
        <v>2</v>
      </c>
      <c r="U16" s="53">
        <v>4.56</v>
      </c>
      <c r="V16" s="42"/>
      <c r="W16" s="44" t="s">
        <v>25</v>
      </c>
      <c r="X16">
        <f>IF(C15&lt;&gt;"",CONCATENATE("100(",TEXT($Q$17,"0.000"),"/",TEXT($Q$34,"0.000"),")"),"")</f>
      </c>
      <c r="Y16" s="45"/>
    </row>
    <row r="17" spans="1:25" ht="19.5" customHeight="1">
      <c r="A17" s="54">
        <f>A16+1</f>
        <v>3</v>
      </c>
      <c r="B17" s="55">
        <v>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9"/>
      <c r="N17" s="49">
        <f t="shared" si="0"/>
      </c>
      <c r="O17" s="8"/>
      <c r="P17" s="56" t="s">
        <v>25</v>
      </c>
      <c r="Q17" s="57">
        <f>IF(C15&lt;&gt;"",$N$32*'[1]SCRATCH'!$C$8,"")</f>
      </c>
      <c r="R17" s="9"/>
      <c r="S17" s="9"/>
      <c r="T17" s="58">
        <v>3</v>
      </c>
      <c r="U17" s="55">
        <v>3.05</v>
      </c>
      <c r="V17" s="8"/>
      <c r="W17" s="56" t="s">
        <v>25</v>
      </c>
      <c r="X17" s="59">
        <f>IF(C15&lt;&gt;"",100*($Q$17/$Q$34),"")</f>
      </c>
      <c r="Y17" s="10"/>
    </row>
    <row r="18" spans="1:25" ht="19.5" customHeight="1">
      <c r="A18" s="54">
        <f>A17+1</f>
        <v>4</v>
      </c>
      <c r="B18" s="55" t="s">
        <v>29</v>
      </c>
      <c r="C18" s="60">
        <f aca="true" t="shared" si="1" ref="C18:L18">IF(C15&lt;&gt;"",SUM(C15:C17)/COUNT(C15:C17),"")</f>
      </c>
      <c r="D18" s="60">
        <f t="shared" si="1"/>
      </c>
      <c r="E18" s="60">
        <f t="shared" si="1"/>
      </c>
      <c r="F18" s="60">
        <f t="shared" si="1"/>
      </c>
      <c r="G18" s="60">
        <f t="shared" si="1"/>
      </c>
      <c r="H18" s="60">
        <f t="shared" si="1"/>
      </c>
      <c r="I18" s="60">
        <f t="shared" si="1"/>
      </c>
      <c r="J18" s="60">
        <f t="shared" si="1"/>
      </c>
      <c r="K18" s="60">
        <f t="shared" si="1"/>
      </c>
      <c r="L18" s="60">
        <f t="shared" si="1"/>
      </c>
      <c r="M18" s="61" t="s">
        <v>61</v>
      </c>
      <c r="N18" s="49">
        <f t="shared" si="0"/>
      </c>
      <c r="O18" s="20" t="s">
        <v>30</v>
      </c>
      <c r="P18" s="13"/>
      <c r="Q18" s="13"/>
      <c r="R18" s="13"/>
      <c r="S18" s="13"/>
      <c r="T18" s="13"/>
      <c r="U18" s="14"/>
      <c r="V18" s="36"/>
      <c r="W18" s="13"/>
      <c r="X18" s="13"/>
      <c r="Y18" s="14"/>
    </row>
    <row r="19" spans="1:25" ht="19.5" customHeight="1" thickBot="1">
      <c r="A19" s="62">
        <f>A18+1</f>
        <v>5</v>
      </c>
      <c r="B19" s="63" t="s">
        <v>31</v>
      </c>
      <c r="C19" s="64">
        <f aca="true" t="shared" si="2" ref="C19:L19">IF(C15&lt;&gt;"",MAX(C15:C17)-MIN(C15:C17),"")</f>
      </c>
      <c r="D19" s="64">
        <f t="shared" si="2"/>
      </c>
      <c r="E19" s="64">
        <f t="shared" si="2"/>
      </c>
      <c r="F19" s="64">
        <f t="shared" si="2"/>
      </c>
      <c r="G19" s="64">
        <f t="shared" si="2"/>
      </c>
      <c r="H19" s="64">
        <f t="shared" si="2"/>
      </c>
      <c r="I19" s="64">
        <f t="shared" si="2"/>
      </c>
      <c r="J19" s="64">
        <f t="shared" si="2"/>
      </c>
      <c r="K19" s="64">
        <f t="shared" si="2"/>
      </c>
      <c r="L19" s="64">
        <f t="shared" si="2"/>
      </c>
      <c r="M19" s="65" t="s">
        <v>62</v>
      </c>
      <c r="N19" s="49">
        <f t="shared" si="0"/>
      </c>
      <c r="O19" s="42" t="s">
        <v>32</v>
      </c>
      <c r="P19" s="19" t="s">
        <v>25</v>
      </c>
      <c r="Q19" s="12" t="s">
        <v>63</v>
      </c>
      <c r="R19" s="12"/>
      <c r="S19" s="12"/>
      <c r="T19" s="12"/>
      <c r="U19" s="45"/>
      <c r="V19" s="42" t="s">
        <v>33</v>
      </c>
      <c r="W19" s="19" t="s">
        <v>25</v>
      </c>
      <c r="X19" s="12" t="s">
        <v>34</v>
      </c>
      <c r="Y19" s="45"/>
    </row>
    <row r="20" spans="1:25" ht="19.5" customHeight="1">
      <c r="A20" s="37" t="s">
        <v>35</v>
      </c>
      <c r="B20" s="38">
        <v>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40"/>
      <c r="N20" s="41">
        <f t="shared" si="0"/>
      </c>
      <c r="O20" s="50"/>
      <c r="P20" s="19" t="s">
        <v>25</v>
      </c>
      <c r="Q20" s="67">
        <f>IF(C15&lt;&gt;"",CONCATENATE("{(",TEXT($N$33,"0.000")," x ",'[1]SCRATCH'!$C$9,")^2 - (",TEXT($Q$17,"0.000")," ^2/(",$H$11," x ",$F$11,"))}^1/2"),"")</f>
      </c>
      <c r="R20" s="67"/>
      <c r="S20" s="12"/>
      <c r="T20" s="12"/>
      <c r="U20" s="45"/>
      <c r="V20" s="42"/>
      <c r="W20" s="19" t="s">
        <v>25</v>
      </c>
      <c r="X20">
        <f>IF(C15&lt;&gt;"",CONCATENATE("100(",TEXT($Q$21,"0.000"),"/",TEXT($Q$34,"0.000"),")"),"")</f>
      </c>
      <c r="Y20" s="45"/>
    </row>
    <row r="21" spans="1:25" ht="19.5" customHeight="1">
      <c r="A21" s="54">
        <v>7</v>
      </c>
      <c r="B21" s="47">
        <v>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9"/>
      <c r="N21" s="49">
        <f t="shared" si="0"/>
      </c>
      <c r="O21" s="50"/>
      <c r="P21" s="19" t="s">
        <v>25</v>
      </c>
      <c r="Q21" s="69">
        <f>IF(C15="","",IF(($N$33*'[1]SCRATCH'!$C$9)^2-$Q$17^2/($H$11*$F$11)&lt;0,0,(($N$33*'[1]SCRATCH'!$C$9)^2-$Q$17^2/($H$11*$F$11))^(1/2)))</f>
      </c>
      <c r="R21" s="12"/>
      <c r="S21" s="70" t="s">
        <v>14</v>
      </c>
      <c r="T21" s="35">
        <v>2</v>
      </c>
      <c r="U21" s="35">
        <v>3</v>
      </c>
      <c r="V21" s="42"/>
      <c r="W21" s="19" t="s">
        <v>25</v>
      </c>
      <c r="X21" s="71">
        <f>IF(C15&lt;&gt;"",100*($Q$21/$Q$34),"")</f>
      </c>
      <c r="Y21" s="45"/>
    </row>
    <row r="22" spans="1:25" ht="19.5" customHeight="1">
      <c r="A22" s="54">
        <f>A21+1</f>
        <v>8</v>
      </c>
      <c r="B22" s="55">
        <v>3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9"/>
      <c r="N22" s="49">
        <f t="shared" si="0"/>
      </c>
      <c r="O22" s="8"/>
      <c r="P22" s="9"/>
      <c r="Q22" s="9"/>
      <c r="R22" s="9"/>
      <c r="S22" s="72" t="s">
        <v>64</v>
      </c>
      <c r="T22" s="72">
        <v>3.65</v>
      </c>
      <c r="U22" s="60">
        <v>2.7</v>
      </c>
      <c r="V22" s="50" t="s">
        <v>36</v>
      </c>
      <c r="W22" s="12"/>
      <c r="X22" s="12"/>
      <c r="Y22" s="45"/>
    </row>
    <row r="23" spans="1:25" ht="19.5" customHeight="1">
      <c r="A23" s="54">
        <f>A22+1</f>
        <v>9</v>
      </c>
      <c r="B23" s="55" t="s">
        <v>29</v>
      </c>
      <c r="C23" s="60">
        <f aca="true" t="shared" si="3" ref="C23:L23">IF(C20&lt;&gt;"",SUM(C20:C22)/COUNT(C20:C22),"")</f>
      </c>
      <c r="D23" s="60">
        <f t="shared" si="3"/>
      </c>
      <c r="E23" s="60">
        <f t="shared" si="3"/>
      </c>
      <c r="F23" s="60">
        <f t="shared" si="3"/>
      </c>
      <c r="G23" s="60">
        <f t="shared" si="3"/>
      </c>
      <c r="H23" s="60">
        <f t="shared" si="3"/>
      </c>
      <c r="I23" s="60">
        <f t="shared" si="3"/>
      </c>
      <c r="J23" s="60">
        <f t="shared" si="3"/>
      </c>
      <c r="K23" s="60">
        <f t="shared" si="3"/>
      </c>
      <c r="L23" s="60">
        <f t="shared" si="3"/>
      </c>
      <c r="M23" s="61" t="s">
        <v>65</v>
      </c>
      <c r="N23" s="49">
        <f t="shared" si="0"/>
      </c>
      <c r="O23" s="20" t="s">
        <v>37</v>
      </c>
      <c r="P23" s="13"/>
      <c r="Q23" s="13"/>
      <c r="R23" s="13"/>
      <c r="S23" s="13"/>
      <c r="T23" s="13"/>
      <c r="U23" s="14"/>
      <c r="V23" s="8" t="s">
        <v>38</v>
      </c>
      <c r="W23" s="9"/>
      <c r="X23" s="9"/>
      <c r="Y23" s="10"/>
    </row>
    <row r="24" spans="1:25" ht="19.5" customHeight="1" thickBot="1">
      <c r="A24" s="62">
        <f>A23+1</f>
        <v>10</v>
      </c>
      <c r="B24" s="63" t="s">
        <v>31</v>
      </c>
      <c r="C24" s="64">
        <f aca="true" t="shared" si="4" ref="C24:L24">IF(C20&lt;&gt;"",MAX(C20:C22)-MIN(C20:C22),"")</f>
      </c>
      <c r="D24" s="64">
        <f t="shared" si="4"/>
      </c>
      <c r="E24" s="64">
        <f t="shared" si="4"/>
      </c>
      <c r="F24" s="64">
        <f t="shared" si="4"/>
      </c>
      <c r="G24" s="64">
        <f t="shared" si="4"/>
      </c>
      <c r="H24" s="64">
        <f t="shared" si="4"/>
      </c>
      <c r="I24" s="64">
        <f t="shared" si="4"/>
      </c>
      <c r="J24" s="64">
        <f t="shared" si="4"/>
      </c>
      <c r="K24" s="64">
        <f t="shared" si="4"/>
      </c>
      <c r="L24" s="64">
        <f t="shared" si="4"/>
      </c>
      <c r="M24" s="65" t="s">
        <v>66</v>
      </c>
      <c r="N24" s="49">
        <f t="shared" si="0"/>
      </c>
      <c r="O24" s="42" t="s">
        <v>39</v>
      </c>
      <c r="P24" s="19" t="s">
        <v>25</v>
      </c>
      <c r="Q24" s="12" t="s">
        <v>67</v>
      </c>
      <c r="R24" s="12"/>
      <c r="S24" s="12"/>
      <c r="T24" s="35" t="s">
        <v>13</v>
      </c>
      <c r="U24" s="43" t="s">
        <v>68</v>
      </c>
      <c r="V24" s="36"/>
      <c r="W24" s="13"/>
      <c r="X24" s="13"/>
      <c r="Y24" s="14"/>
    </row>
    <row r="25" spans="1:25" ht="19.5" customHeight="1">
      <c r="A25" s="37" t="s">
        <v>40</v>
      </c>
      <c r="B25" s="38">
        <v>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41">
        <f t="shared" si="0"/>
      </c>
      <c r="O25" s="50"/>
      <c r="P25" s="19" t="s">
        <v>25</v>
      </c>
      <c r="Q25" s="73">
        <f>IF(C15&lt;&gt;"",CONCATENATE("{(",TEXT($Q$17,"0.000"),"^2 + ",TEXT($Q$21,"0.000"),"^2)}^1/2"),"")</f>
      </c>
      <c r="R25" s="73"/>
      <c r="S25" s="12"/>
      <c r="T25" s="52">
        <v>2</v>
      </c>
      <c r="U25" s="74">
        <v>3.65</v>
      </c>
      <c r="V25" s="42" t="s">
        <v>41</v>
      </c>
      <c r="W25" s="19" t="s">
        <v>25</v>
      </c>
      <c r="X25" s="12" t="s">
        <v>42</v>
      </c>
      <c r="Y25" s="45"/>
    </row>
    <row r="26" spans="1:25" ht="19.5" customHeight="1">
      <c r="A26" s="54">
        <v>12</v>
      </c>
      <c r="B26" s="47">
        <v>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9"/>
      <c r="N26" s="49">
        <f t="shared" si="0"/>
      </c>
      <c r="O26" s="8"/>
      <c r="P26" s="56" t="s">
        <v>25</v>
      </c>
      <c r="Q26" s="75">
        <f>IF(C15&lt;&gt;"",($Q$17^2+$Q$21^2)^(1/2),"")</f>
      </c>
      <c r="R26" s="9"/>
      <c r="S26" s="9"/>
      <c r="T26" s="52">
        <v>3</v>
      </c>
      <c r="U26" s="74">
        <v>2.7</v>
      </c>
      <c r="V26" s="42"/>
      <c r="W26" s="19" t="s">
        <v>25</v>
      </c>
      <c r="X26">
        <f>IF(C15&lt;&gt;"",CONCATENATE("100(",TEXT($Q$26,"0.000"),"/",TEXT($Q$34,"0.000"),")"),"")</f>
      </c>
      <c r="Y26" s="45"/>
    </row>
    <row r="27" spans="1:25" ht="19.5" customHeight="1">
      <c r="A27" s="54">
        <f>A26+1</f>
        <v>13</v>
      </c>
      <c r="B27" s="55">
        <v>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9"/>
      <c r="N27" s="49">
        <f t="shared" si="0"/>
      </c>
      <c r="O27" s="20" t="s">
        <v>43</v>
      </c>
      <c r="P27" s="13"/>
      <c r="Q27" s="13"/>
      <c r="R27" s="13"/>
      <c r="S27" s="13"/>
      <c r="T27" s="52">
        <v>4</v>
      </c>
      <c r="U27" s="74">
        <v>2.3</v>
      </c>
      <c r="V27" s="61"/>
      <c r="W27" s="56" t="s">
        <v>25</v>
      </c>
      <c r="X27" s="59">
        <f>IF(C15&lt;&gt;"",100*($Q$26/$Q$34),"")</f>
      </c>
      <c r="Y27" s="10"/>
    </row>
    <row r="28" spans="1:25" ht="19.5" customHeight="1">
      <c r="A28" s="54">
        <f>A27+1</f>
        <v>14</v>
      </c>
      <c r="B28" s="55" t="s">
        <v>29</v>
      </c>
      <c r="C28" s="60">
        <f aca="true" t="shared" si="5" ref="C28:L28">IF(C25&lt;&gt;"",SUM(C25:C27)/COUNT(C25:C27),"")</f>
      </c>
      <c r="D28" s="60">
        <f t="shared" si="5"/>
      </c>
      <c r="E28" s="60">
        <f t="shared" si="5"/>
      </c>
      <c r="F28" s="60">
        <f t="shared" si="5"/>
      </c>
      <c r="G28" s="60">
        <f t="shared" si="5"/>
      </c>
      <c r="H28" s="60">
        <f t="shared" si="5"/>
      </c>
      <c r="I28" s="60">
        <f t="shared" si="5"/>
      </c>
      <c r="J28" s="60">
        <f t="shared" si="5"/>
      </c>
      <c r="K28" s="60">
        <f t="shared" si="5"/>
      </c>
      <c r="L28" s="60">
        <f t="shared" si="5"/>
      </c>
      <c r="M28" s="61" t="s">
        <v>69</v>
      </c>
      <c r="N28" s="49">
        <f t="shared" si="0"/>
      </c>
      <c r="O28" s="42" t="s">
        <v>44</v>
      </c>
      <c r="P28" s="19" t="s">
        <v>25</v>
      </c>
      <c r="Q28" s="12" t="s">
        <v>70</v>
      </c>
      <c r="R28" s="12"/>
      <c r="S28" s="12"/>
      <c r="T28" s="52">
        <v>5</v>
      </c>
      <c r="U28" s="74">
        <v>2.08</v>
      </c>
      <c r="V28" s="36"/>
      <c r="W28" s="13"/>
      <c r="X28" s="13"/>
      <c r="Y28" s="14"/>
    </row>
    <row r="29" spans="1:25" ht="19.5" customHeight="1" thickBot="1">
      <c r="A29" s="62">
        <f>A28+1</f>
        <v>15</v>
      </c>
      <c r="B29" s="63" t="s">
        <v>31</v>
      </c>
      <c r="C29" s="64">
        <f aca="true" t="shared" si="6" ref="C29:L29">IF(C25&lt;&gt;"",MAX(C25:C27)-MIN(C25:C27),"")</f>
      </c>
      <c r="D29" s="64">
        <f t="shared" si="6"/>
      </c>
      <c r="E29" s="64">
        <f t="shared" si="6"/>
      </c>
      <c r="F29" s="64">
        <f t="shared" si="6"/>
      </c>
      <c r="G29" s="64">
        <f t="shared" si="6"/>
      </c>
      <c r="H29" s="64">
        <f t="shared" si="6"/>
      </c>
      <c r="I29" s="64">
        <f t="shared" si="6"/>
      </c>
      <c r="J29" s="64">
        <f t="shared" si="6"/>
      </c>
      <c r="K29" s="64">
        <f t="shared" si="6"/>
      </c>
      <c r="L29" s="64">
        <f t="shared" si="6"/>
      </c>
      <c r="M29" s="65" t="s">
        <v>71</v>
      </c>
      <c r="N29" s="49">
        <f t="shared" si="0"/>
      </c>
      <c r="O29" s="42"/>
      <c r="P29" s="19" t="s">
        <v>25</v>
      </c>
      <c r="Q29" s="76">
        <f>IF(C15&lt;&gt;"",CONCATENATE(TEXT($N$31,"0.000")," x ",'[1]SCRATCH'!$C$10),"")</f>
      </c>
      <c r="R29" s="76"/>
      <c r="S29" s="12"/>
      <c r="T29" s="52">
        <v>6</v>
      </c>
      <c r="U29" s="74">
        <v>1.93</v>
      </c>
      <c r="V29" s="42" t="s">
        <v>45</v>
      </c>
      <c r="W29" s="19" t="s">
        <v>25</v>
      </c>
      <c r="X29" s="12" t="s">
        <v>46</v>
      </c>
      <c r="Y29" s="45"/>
    </row>
    <row r="30" spans="1:25" ht="19.5" customHeight="1">
      <c r="A30" s="77" t="s">
        <v>47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 t="s">
        <v>48</v>
      </c>
      <c r="N30" s="81">
        <f>IF(C15&lt;&gt;"",AVERAGE(C31:L31),"")</f>
      </c>
      <c r="O30" s="61"/>
      <c r="P30" s="56" t="s">
        <v>25</v>
      </c>
      <c r="Q30" s="75">
        <f>IF(C15&lt;&gt;"",$N$31*'[1]SCRATCH'!$C$10,"")</f>
      </c>
      <c r="R30" s="9"/>
      <c r="S30" s="9"/>
      <c r="T30" s="52">
        <v>7</v>
      </c>
      <c r="U30" s="74">
        <v>1.82</v>
      </c>
      <c r="V30" s="42"/>
      <c r="W30" s="19" t="s">
        <v>25</v>
      </c>
      <c r="X30">
        <f>IF(C15&lt;&gt;"",CONCATENATE("100(",TEXT($Q$30,"0.000"),"/",TEXT($Q$34,"0.000"),")"),"")</f>
      </c>
      <c r="Y30" s="45"/>
    </row>
    <row r="31" spans="1:25" ht="19.5" customHeight="1" thickBot="1">
      <c r="A31" s="82" t="s">
        <v>49</v>
      </c>
      <c r="B31" s="83"/>
      <c r="C31" s="84">
        <f aca="true" t="shared" si="7" ref="C31:L31">IF(C18&lt;&gt;"",SUM(C18,C23,C28)/COUNT(C18,C23,C28),"")</f>
      </c>
      <c r="D31" s="84">
        <f t="shared" si="7"/>
      </c>
      <c r="E31" s="84">
        <f t="shared" si="7"/>
      </c>
      <c r="F31" s="84">
        <f t="shared" si="7"/>
      </c>
      <c r="G31" s="84">
        <f t="shared" si="7"/>
      </c>
      <c r="H31" s="84">
        <f t="shared" si="7"/>
      </c>
      <c r="I31" s="84">
        <f t="shared" si="7"/>
      </c>
      <c r="J31" s="84">
        <f t="shared" si="7"/>
      </c>
      <c r="K31" s="84">
        <f t="shared" si="7"/>
      </c>
      <c r="L31" s="84">
        <f t="shared" si="7"/>
      </c>
      <c r="M31" s="65" t="s">
        <v>72</v>
      </c>
      <c r="N31" s="85">
        <f>IF(C15&lt;&gt;"",MAX(C31:L31)-MIN(C31:L31),"")</f>
      </c>
      <c r="O31" s="20" t="s">
        <v>50</v>
      </c>
      <c r="P31" s="13"/>
      <c r="Q31" s="13"/>
      <c r="R31" s="13"/>
      <c r="S31" s="13"/>
      <c r="T31" s="52">
        <v>8</v>
      </c>
      <c r="U31" s="74">
        <v>1.74</v>
      </c>
      <c r="V31" s="42"/>
      <c r="W31" s="19" t="s">
        <v>25</v>
      </c>
      <c r="X31" s="71">
        <f>IF(C15&lt;&gt;"",100*($Q$30/$Q$34),"")</f>
      </c>
      <c r="Y31" s="45"/>
    </row>
    <row r="32" spans="1:25" ht="19.5" customHeight="1">
      <c r="A32" s="86">
        <f>A29+2</f>
        <v>17</v>
      </c>
      <c r="B32" s="40" t="s">
        <v>73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87" t="s">
        <v>51</v>
      </c>
      <c r="N32" s="41">
        <f>IF(C15&lt;&gt;"",SUM(N19,N24,N29)/COUNT(C15,C20,C25),"")</f>
      </c>
      <c r="O32" s="42" t="s">
        <v>52</v>
      </c>
      <c r="P32" s="19" t="s">
        <v>25</v>
      </c>
      <c r="Q32" s="12" t="s">
        <v>74</v>
      </c>
      <c r="R32" s="12"/>
      <c r="S32" s="12"/>
      <c r="T32" s="52">
        <v>9</v>
      </c>
      <c r="U32" s="74">
        <v>1.67</v>
      </c>
      <c r="V32" s="50"/>
      <c r="W32" s="12"/>
      <c r="X32" s="12"/>
      <c r="Y32" s="45"/>
    </row>
    <row r="33" spans="1:25" ht="19.5" customHeight="1">
      <c r="A33" s="88">
        <f>A32+1</f>
        <v>18</v>
      </c>
      <c r="B33" s="89" t="s">
        <v>53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61" t="s">
        <v>75</v>
      </c>
      <c r="N33" s="90">
        <f>IF(C15&lt;&gt;"",MAX(N18,N23,N28)-MIN(N18,N23,N28),"")</f>
      </c>
      <c r="O33" s="42"/>
      <c r="P33" s="19" t="s">
        <v>25</v>
      </c>
      <c r="Q33" s="76">
        <f>IF(C15&lt;&gt;"",CONCATENATE("{(",TEXT($Q$26,"0.000"),"^2 + ",TEXT($Q$30,"0.000"),"^2)}^1/2"),"")</f>
      </c>
      <c r="R33" s="76"/>
      <c r="S33" s="12"/>
      <c r="T33" s="58">
        <v>10</v>
      </c>
      <c r="U33" s="91">
        <v>1.62</v>
      </c>
      <c r="V33" s="50"/>
      <c r="W33" s="12"/>
      <c r="X33" s="12"/>
      <c r="Y33" s="45"/>
    </row>
    <row r="34" spans="1:25" ht="19.5" customHeight="1">
      <c r="A34" s="88">
        <f>A33+1</f>
        <v>19</v>
      </c>
      <c r="B34" s="92" t="s">
        <v>76</v>
      </c>
      <c r="C34" s="89"/>
      <c r="D34" s="89"/>
      <c r="E34" s="93">
        <f>IF(C15="","",IF(OR(G34&lt;&gt;"",H34&lt;&gt;"",I34&lt;&gt;""),"APPRAISER",""))</f>
      </c>
      <c r="F34" s="94"/>
      <c r="G34" s="95">
        <f>IF(C15="","",IF(OR(AND($C19&lt;&gt;"",$C19&gt;$N$34),AND($D19&lt;&gt;"",$D19&gt;$N$34),AND($E19&lt;&gt;"",$E19&gt;$N$34),AND($F19&lt;&gt;"",$F19&gt;$N$34),AND($G19&lt;&gt;"",$G19&gt;$N$34),AND($H19&lt;&gt;"",$H19&gt;$N$34),AND($I19&lt;&gt;"",$I19&gt;$N$34),AND($J19&lt;&gt;"",$J19&gt;$N$34),AND($K19&lt;&gt;"",$K19&gt;$N$34),AND($L19&lt;&gt;"",$L19&gt;$N$34)),"A",""))</f>
      </c>
      <c r="H34" s="95">
        <f>IF(C15="","",IF(OR(AND($C24&lt;&gt;"",$C24&gt;$N$34),AND($D24&lt;&gt;"",$D24&gt;$N$34),AND($E24&lt;&gt;"",$E24&gt;$N$34),AND($F24&lt;&gt;"",$F24&gt;$N$34),AND($G24&lt;&gt;"",$G24&gt;$N$34),AND($H24&lt;&gt;"",$H24&gt;$N$34),AND($I24&lt;&gt;"",$I24&gt;$N$34),AND($J24&lt;&gt;"",$J24&gt;$N$34),AND($K24&lt;&gt;"",$K24&gt;$N$34),AND($L24&lt;&gt;"",$L24&gt;$N$34)),"B",""))</f>
      </c>
      <c r="I34" s="95">
        <f>IF(C15="","",IF(OR(AND($C29&lt;&gt;"",$C29&gt;$N$34),AND($D29&lt;&gt;"",$D29&gt;$N$34),AND($E29&lt;&gt;"",$E29&gt;$N$34),AND($F29&lt;&gt;"",$F29&gt;$N$34),AND($G29&lt;&gt;"",$G29&gt;$N$34),AND($H29&lt;&gt;"",$H29&gt;$N$34),AND($I29&lt;&gt;"",$I29&gt;$N$34),AND($J29&lt;&gt;"",$J29&gt;$N$34),AND($K29&lt;&gt;"",$K29&gt;$N$34),AND($L29&lt;&gt;"",$L29&gt;$N$34)),"C",""))</f>
      </c>
      <c r="J34" s="94">
        <f>IF(C15="","",IF(OR(G34&lt;&gt;"",H34&lt;&gt;"",I34&lt;&gt;""),"OUT OF CONTROL",""))</f>
      </c>
      <c r="K34" s="89"/>
      <c r="L34" s="89"/>
      <c r="M34" s="96" t="s">
        <v>77</v>
      </c>
      <c r="N34" s="90">
        <f>IF(C15&lt;&gt;"",IF(F11=3,2.58*N32,3.27*N32),"")</f>
      </c>
      <c r="O34" s="61"/>
      <c r="P34" s="56" t="s">
        <v>25</v>
      </c>
      <c r="Q34" s="57">
        <f>IF(C15&lt;&gt;"",($Q$26^2+$Q$30^2)^(1/2),"")</f>
      </c>
      <c r="R34" s="9"/>
      <c r="S34" s="9"/>
      <c r="T34" s="9"/>
      <c r="U34" s="10"/>
      <c r="V34" s="8"/>
      <c r="W34" s="9"/>
      <c r="X34" s="9"/>
      <c r="Y34" s="10"/>
    </row>
    <row r="35" spans="1:15" ht="19.5" customHeight="1" thickBot="1">
      <c r="A35" s="62">
        <f>A34+1</f>
        <v>20</v>
      </c>
      <c r="B35" s="97" t="s">
        <v>78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 t="s">
        <v>79</v>
      </c>
      <c r="N35" s="85">
        <f>IF(C15&lt;&gt;"",0,"")</f>
      </c>
      <c r="O35" s="7" t="s">
        <v>54</v>
      </c>
    </row>
    <row r="36" ht="18" customHeight="1">
      <c r="O36" s="7" t="s">
        <v>80</v>
      </c>
    </row>
    <row r="37" spans="1:16" ht="12.75">
      <c r="A37" s="7" t="s">
        <v>81</v>
      </c>
      <c r="P37" s="7" t="s">
        <v>55</v>
      </c>
    </row>
    <row r="38" spans="1:15" ht="12.75">
      <c r="A38" s="7" t="s">
        <v>56</v>
      </c>
      <c r="O38" s="7" t="s">
        <v>57</v>
      </c>
    </row>
    <row r="39" spans="1:15" ht="12.75">
      <c r="A39" s="7" t="s">
        <v>58</v>
      </c>
      <c r="O39" s="7" t="s">
        <v>82</v>
      </c>
    </row>
    <row r="40" ht="12.75">
      <c r="O40" s="7" t="s">
        <v>83</v>
      </c>
    </row>
    <row r="41" spans="1:15" ht="12.75">
      <c r="A41" s="7" t="s">
        <v>59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7" t="s">
        <v>84</v>
      </c>
    </row>
  </sheetData>
  <sheetProtection/>
  <mergeCells count="5">
    <mergeCell ref="Q33:R33"/>
    <mergeCell ref="Q16:R16"/>
    <mergeCell ref="Q20:R20"/>
    <mergeCell ref="Q25:R25"/>
    <mergeCell ref="Q29:R29"/>
  </mergeCells>
  <printOptions horizontalCentered="1"/>
  <pageMargins left="0.75" right="0.75" top="1" bottom="1" header="0.5" footer="0.5"/>
  <pageSetup fitToWidth="2" fitToHeight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Szixta</dc:creator>
  <cp:keywords/>
  <dc:description/>
  <cp:lastModifiedBy>Szixta</cp:lastModifiedBy>
  <dcterms:created xsi:type="dcterms:W3CDTF">2010-02-01T11:40:00Z</dcterms:created>
  <dcterms:modified xsi:type="dcterms:W3CDTF">2010-02-01T11:52:15Z</dcterms:modified>
  <cp:category/>
  <cp:version/>
  <cp:contentType/>
  <cp:contentStatus/>
</cp:coreProperties>
</file>